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Como usar" sheetId="1" state="visible" r:id="rId3"/>
    <sheet name="Dados" sheetId="2" state="visible" r:id="rId4"/>
    <sheet name="Anális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<sst xmlns="http://schemas.openxmlformats.org/spreadsheetml/2006/main" count="91" uniqueCount="82">
  <si>
    <t xml:space="preserve">Orçado x Realizado: como usar</t>
  </si>
  <si>
    <t xml:space="preserve">Planilha gratuita de Hellyar Vieira, Controladoria e Gestão Financeira</t>
  </si>
  <si>
    <t xml:space="preserve">COMO USAR</t>
  </si>
  <si>
    <t xml:space="preserve">1. Na aba 'Dados', digite o orçamento de cada mês (colunas Orçado) e, conforme o ano avança, o que realmente aconteceu (colunas Realizado).</t>
  </si>
  <si>
    <t xml:space="preserve">2. Marque cada conta como 'Receita' ou 'Despesa' na coluna Tipo. É isso que define se a variação é favorável ou desfavorável.</t>
  </si>
  <si>
    <t xml:space="preserve">3. Na aba 'Análise', escolha o mês na célula amarela. Você vê o mês e o acumulado do ano, com variação em reais e em percentual.</t>
  </si>
  <si>
    <t xml:space="preserve">4. Ajuste a tolerância (por padrão 5%). Variações dentro dela aparecem como 'Dentro da meta'.</t>
  </si>
  <si>
    <t xml:space="preserve">5. Para cada desvio relevante, descubra a causa e defina uma ação. Revise o orçamento se as premissas mudaram.</t>
  </si>
  <si>
    <t xml:space="preserve">LEGENDA DAS CORES</t>
  </si>
  <si>
    <t xml:space="preserve">Fundo amarelo e texto azul: valores que você preenche. Na planilha vieram valores de EXEMPLO, apague e digite os seus.</t>
  </si>
  <si>
    <t xml:space="preserve">Fundo branco ou cinza e texto preto: fórmulas. Não precisa mexer, elas se atualizam sozinhas.</t>
  </si>
  <si>
    <t xml:space="preserve">Dica: selecione as células amarelas e pressione Delete para limpar os valores de exemplo.</t>
  </si>
  <si>
    <t xml:space="preserve">BOAS PRÁTICAS</t>
  </si>
  <si>
    <t xml:space="preserve">• Orçamento bom tem premissas claras: volume, preço, prazo e custos. Anote as premissas ao lado da planilha.</t>
  </si>
  <si>
    <t xml:space="preserve">• Acompanhe o acumulado do ano, não só o mês. Um mês ruim pode ser compensado, uma tendência não.</t>
  </si>
  <si>
    <t xml:space="preserve">• Preencha o realizado sempre depois do fechamento do mês, com números conferidos.</t>
  </si>
  <si>
    <t xml:space="preserve">• Faça uma reunião curta de resultado todo mês, só com as variações relevantes e o plano de ação.</t>
  </si>
  <si>
    <t xml:space="preserve">QUER AJUDA PARA APLICAR NA SUA EMPRESA?</t>
  </si>
  <si>
    <t xml:space="preserve">Faço um diagnóstico gratuito de 30 minutos para entender a sua empresa e indicar por onde começar.</t>
  </si>
  <si>
    <t xml:space="preserve">Agendar pelo WhatsApp</t>
  </si>
  <si>
    <t xml:space="preserve">https://hellyarvieira.com.br</t>
  </si>
  <si>
    <t xml:space="preserve">Modelo educativo e de uso livre. Adapte as linhas à realidade da sua empresa. Não substitui orientação contábil ou jurídica.</t>
  </si>
  <si>
    <t xml:space="preserve">Orçado x Realizado: dados</t>
  </si>
  <si>
    <t xml:space="preserve">Planilha gratuita  |  Hellyar Vieira, Controladoria e Gestão Financeira  |  hellyarvieira.com.br</t>
  </si>
  <si>
    <t xml:space="preserve">Valores de EXEMPLO (realizado até junho). Digite aqui o orçamento do ano e o realizado de cada mês. A análise é feita na aba 'Análise'.</t>
  </si>
  <si>
    <t xml:space="preserve">Conta</t>
  </si>
  <si>
    <t xml:space="preserve">Tipo</t>
  </si>
  <si>
    <t xml:space="preserve">Orçado Jan</t>
  </si>
  <si>
    <t xml:space="preserve">Orçado Fev</t>
  </si>
  <si>
    <t xml:space="preserve">Orçado Mar</t>
  </si>
  <si>
    <t xml:space="preserve">Orçado Abr</t>
  </si>
  <si>
    <t xml:space="preserve">Orçado Mai</t>
  </si>
  <si>
    <t xml:space="preserve">Orçado Jun</t>
  </si>
  <si>
    <t xml:space="preserve">Orçado Jul</t>
  </si>
  <si>
    <t xml:space="preserve">Orçado Ago</t>
  </si>
  <si>
    <t xml:space="preserve">Orçado Set</t>
  </si>
  <si>
    <t xml:space="preserve">Orçado Out</t>
  </si>
  <si>
    <t xml:space="preserve">Orçado Nov</t>
  </si>
  <si>
    <t xml:space="preserve">Orçado Dez</t>
  </si>
  <si>
    <t xml:space="preserve">Realizado Jan</t>
  </si>
  <si>
    <t xml:space="preserve">Realizado Fev</t>
  </si>
  <si>
    <t xml:space="preserve">Realizado Mar</t>
  </si>
  <si>
    <t xml:space="preserve">Realizado Abr</t>
  </si>
  <si>
    <t xml:space="preserve">Realizado Mai</t>
  </si>
  <si>
    <t xml:space="preserve">Realizado Jun</t>
  </si>
  <si>
    <t xml:space="preserve">Realizado Jul</t>
  </si>
  <si>
    <t xml:space="preserve">Realizado Ago</t>
  </si>
  <si>
    <t xml:space="preserve">Realizado Set</t>
  </si>
  <si>
    <t xml:space="preserve">Realizado Out</t>
  </si>
  <si>
    <t xml:space="preserve">Realizado Nov</t>
  </si>
  <si>
    <t xml:space="preserve">Realizado Dez</t>
  </si>
  <si>
    <t xml:space="preserve">Receita de vendas</t>
  </si>
  <si>
    <t xml:space="preserve">Receita</t>
  </si>
  <si>
    <t xml:space="preserve">Receita de serviços</t>
  </si>
  <si>
    <t xml:space="preserve">Custos dos produtos e serviços</t>
  </si>
  <si>
    <t xml:space="preserve">Despesa</t>
  </si>
  <si>
    <t xml:space="preserve">Pessoal e encargos</t>
  </si>
  <si>
    <t xml:space="preserve">Comercial e marketing</t>
  </si>
  <si>
    <t xml:space="preserve">Administrativas</t>
  </si>
  <si>
    <t xml:space="preserve">Ocupação (aluguel, energia, internet)</t>
  </si>
  <si>
    <t xml:space="preserve">Despesas financeiras</t>
  </si>
  <si>
    <t xml:space="preserve">Resultado (receitas − despesas)</t>
  </si>
  <si>
    <t xml:space="preserve">Tipo 'Receita': realizado acima do orçado é favorável. Tipo 'Despesa': realizado abaixo do orçado é favorável. Para adaptar, renomeie as contas existentes. Para incluir contas novas, insira a linha aqui e copie uma linha da aba 'Análise', ajustando a referência.</t>
  </si>
  <si>
    <t xml:space="preserve">Orçado x Realizado: análise</t>
  </si>
  <si>
    <t xml:space="preserve">Escolha o mês na célula amarela. As tabelas e o gráfico se atualizam sozinhos.</t>
  </si>
  <si>
    <t xml:space="preserve">Mês de análise</t>
  </si>
  <si>
    <t xml:space="preserve">Jun</t>
  </si>
  <si>
    <t xml:space="preserve">Tolerância de variação (%)</t>
  </si>
  <si>
    <t xml:space="preserve">Variações até essa faixa aparecem como 'Dentro da meta'.</t>
  </si>
  <si>
    <t xml:space="preserve">Posição do mês no ano</t>
  </si>
  <si>
    <t xml:space="preserve">Orçado (mês)</t>
  </si>
  <si>
    <t xml:space="preserve">Realizado (mês)</t>
  </si>
  <si>
    <t xml:space="preserve">Variação R$</t>
  </si>
  <si>
    <t xml:space="preserve">Variação %</t>
  </si>
  <si>
    <t xml:space="preserve">Situação (mês)</t>
  </si>
  <si>
    <t xml:space="preserve">Orçado (acum. ano)</t>
  </si>
  <si>
    <t xml:space="preserve">Realizado (acum. ano)</t>
  </si>
  <si>
    <t xml:space="preserve">Variação R$ (acum.)</t>
  </si>
  <si>
    <t xml:space="preserve">Variação % (acum.)</t>
  </si>
  <si>
    <t xml:space="preserve">Situação (acum.)</t>
  </si>
  <si>
    <t xml:space="preserve">Como ler: variação = realizado − orçado. Em receitas, positivo é bom. Em despesas, negativo é bom. A coluna 'Situação' já considera isso.</t>
  </si>
  <si>
    <t xml:space="preserve">Para cada variação desfavorável relevante, registre a causa e a ação corretiva. É isso que transforma o relatório em gestão.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</si>
</sst>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&quot;R$ &quot;#,##0;&quot;(R$ &quot;#,##0\);\-"/>
    <numFmt numFmtId="166" formatCode="0%"/>
    <numFmt numFmtId="167" formatCode="0"/>
    <numFmt numFmtId="168" formatCode="0.0%;\(0.0%\);\-"/>
    <numFmt numFmtId="169" formatCode="#,##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1F3A"/>
      <name val="Arial"/>
      <family val="0"/>
      <charset val="1"/>
    </font>
    <font>
      <sz val="9"/>
      <color rgb="FF5B6678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i val="true"/>
      <sz val="9"/>
      <color rgb="FF8A5A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4F6FA"/>
        <bgColor rgb="FFFFFFFF"/>
      </patternFill>
    </fill>
    <fill>
      <patternFill patternType="solid">
        <fgColor rgb="FFFFF8DC"/>
        <bgColor rgb="FFFFF3CD"/>
      </patternFill>
    </fill>
    <fill>
      <patternFill patternType="solid">
        <fgColor rgb="FFF3E7CC"/>
        <bgColor rgb="FFFFF3CD"/>
      </patternFill>
    </fill>
    <fill>
      <patternFill patternType="solid">
        <fgColor rgb="FF0B1F3A"/>
        <bgColor rgb="FF003300"/>
      </patternFill>
    </fill>
    <fill>
      <patternFill patternType="solid">
        <fgColor rgb="FFB8904A"/>
        <bgColor rgb="FF878787"/>
      </patternFill>
    </fill>
    <fill>
      <patternFill patternType="solid">
        <fgColor rgb="FFE8ECF4"/>
        <bgColor rgb="FFF4F6F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5DBE6"/>
      </left>
      <right style="thin">
        <color rgb="FFD5DBE6"/>
      </right>
      <top style="thin">
        <color rgb="FFD5DBE6"/>
      </top>
      <bottom style="thin">
        <color rgb="FFD5DBE6"/>
      </bottom>
      <diagonal/>
    </border>
    <border diagonalUp="false" diagonalDown="false">
      <left/>
      <right/>
      <top style="medium">
        <color rgb="FF0B1F3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7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1B6B3A"/>
      </font>
      <fill>
        <patternFill>
          <bgColor rgb="FFD9F2E3"/>
        </patternFill>
      </fill>
    </dxf>
    <dxf>
      <font>
        <name val="Arial"/>
        <charset val="1"/>
        <family val="0"/>
        <b val="1"/>
        <color rgb="FF9C1C28"/>
      </font>
      <fill>
        <patternFill>
          <bgColor rgb="FFF8D7DA"/>
        </patternFill>
      </fill>
    </dxf>
    <dxf>
      <font>
        <name val="Arial"/>
        <charset val="1"/>
        <family val="0"/>
        <color rgb="FF8A5A00"/>
      </font>
      <fill>
        <patternFill>
          <bgColor rgb="FFFFF3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B6B3A"/>
      <rgbColor rgb="FF000080"/>
      <rgbColor rgb="FF8A5A00"/>
      <rgbColor rgb="FF800080"/>
      <rgbColor rgb="FF008080"/>
      <rgbColor rgb="FFD9D9D9"/>
      <rgbColor rgb="FF878787"/>
      <rgbColor rgb="FF9999FF"/>
      <rgbColor rgb="FF993366"/>
      <rgbColor rgb="FFFFF8DC"/>
      <rgbColor rgb="FFE8ECF4"/>
      <rgbColor rgb="FF660066"/>
      <rgbColor rgb="FFFF8080"/>
      <rgbColor rgb="FF0563C1"/>
      <rgbColor rgb="FFD5DB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6FA"/>
      <rgbColor rgb="FFD9F2E3"/>
      <rgbColor rgb="FFFFF3CD"/>
      <rgbColor rgb="FFF3E7CC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5B6678"/>
      <rgbColor rgb="FFB8904A"/>
      <rgbColor rgb="FF0B1F3A"/>
      <rgbColor rgb="FF339966"/>
      <rgbColor rgb="FF003300"/>
      <rgbColor rgb="FF333300"/>
      <rgbColor rgb="FF9C1C2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Orçado x realizado no mês (R$)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Análise!B9</c:f>
              <c:strCache>
                <c:ptCount val="1"/>
                <c:pt idx="0">
                  <c:v>Orçado (mês)</c:v>
                </c:pt>
              </c:strCache>
            </c:strRef>
          </c:tx>
          <c:spPr>
            <a:solidFill>
              <a:srgbClr val="0b1f3a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Análise!$A$10:$A$17</c:f>
              <c:strCache>
                <c:ptCount val="8"/>
                <c:pt idx="0">
                  <c:v>Receita de vendas</c:v>
                </c:pt>
                <c:pt idx="1">
                  <c:v>Receita de serviços</c:v>
                </c:pt>
                <c:pt idx="2">
                  <c:v>Custos dos produtos e serviços</c:v>
                </c:pt>
                <c:pt idx="3">
                  <c:v>Pessoal e encargos</c:v>
                </c:pt>
                <c:pt idx="4">
                  <c:v>Comercial e marketing</c:v>
                </c:pt>
                <c:pt idx="5">
                  <c:v>Administrativas</c:v>
                </c:pt>
                <c:pt idx="6">
                  <c:v>Ocupação (aluguel, energia, internet)</c:v>
                </c:pt>
                <c:pt idx="7">
                  <c:v>Despesas financeiras</c:v>
                </c:pt>
              </c:strCache>
            </c:strRef>
          </c:cat>
          <c:val>
            <c:numRef>
              <c:f>Análise!$B$10:$B$17</c:f>
              <c:numCache>
                <c:formatCode>"R$ "#,##0;"(R$ "#,##0\);\-</c:formatCode>
                <c:ptCount val="8"/>
                <c:pt idx="0">
                  <c:v>84000</c:v>
                </c:pt>
                <c:pt idx="1">
                  <c:v>13500</c:v>
                </c:pt>
                <c:pt idx="2">
                  <c:v>37800</c:v>
                </c:pt>
                <c:pt idx="3">
                  <c:v>14500</c:v>
                </c:pt>
                <c:pt idx="4">
                  <c:v>4000</c:v>
                </c:pt>
                <c:pt idx="5">
                  <c:v>5400</c:v>
                </c:pt>
                <c:pt idx="6">
                  <c:v>6000</c:v>
                </c:pt>
                <c:pt idx="7">
                  <c:v>1500</c:v>
                </c:pt>
              </c:numCache>
            </c:numRef>
          </c:val>
        </c:ser>
        <c:ser>
          <c:idx val="1"/>
          <c:order val="1"/>
          <c:tx>
            <c:strRef>
              <c:f>Análise!C9</c:f>
              <c:strCache>
                <c:ptCount val="1"/>
                <c:pt idx="0">
                  <c:v>Realizado (mês)</c:v>
                </c:pt>
              </c:strCache>
            </c:strRef>
          </c:tx>
          <c:spPr>
            <a:solidFill>
              <a:srgbClr val="b8904a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Análise!$A$10:$A$17</c:f>
              <c:strCache>
                <c:ptCount val="8"/>
                <c:pt idx="0">
                  <c:v>Receita de vendas</c:v>
                </c:pt>
                <c:pt idx="1">
                  <c:v>Receita de serviços</c:v>
                </c:pt>
                <c:pt idx="2">
                  <c:v>Custos dos produtos e serviços</c:v>
                </c:pt>
                <c:pt idx="3">
                  <c:v>Pessoal e encargos</c:v>
                </c:pt>
                <c:pt idx="4">
                  <c:v>Comercial e marketing</c:v>
                </c:pt>
                <c:pt idx="5">
                  <c:v>Administrativas</c:v>
                </c:pt>
                <c:pt idx="6">
                  <c:v>Ocupação (aluguel, energia, internet)</c:v>
                </c:pt>
                <c:pt idx="7">
                  <c:v>Despesas financeiras</c:v>
                </c:pt>
              </c:strCache>
            </c:strRef>
          </c:cat>
          <c:val>
            <c:numRef>
              <c:f>Análise!$C$10:$C$17</c:f>
              <c:numCache>
                <c:formatCode>"R$ "#,##0;"(R$ "#,##0\);\-</c:formatCode>
                <c:ptCount val="8"/>
                <c:pt idx="0">
                  <c:v>81000</c:v>
                </c:pt>
                <c:pt idx="1">
                  <c:v>13900</c:v>
                </c:pt>
                <c:pt idx="2">
                  <c:v>38900</c:v>
                </c:pt>
                <c:pt idx="3">
                  <c:v>14800</c:v>
                </c:pt>
                <c:pt idx="4">
                  <c:v>4100</c:v>
                </c:pt>
                <c:pt idx="5">
                  <c:v>5700</c:v>
                </c:pt>
                <c:pt idx="6">
                  <c:v>6000</c:v>
                </c:pt>
                <c:pt idx="7">
                  <c:v>1500</c:v>
                </c:pt>
              </c:numCache>
            </c:numRef>
          </c:val>
        </c:ser>
        <c:gapWidth val="150"/>
        <c:overlap val="0"/>
        <c:axId val="35350602"/>
        <c:axId val="78138117"/>
      </c:barChart>
      <c:catAx>
        <c:axId val="3535060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8138117"/>
        <c:crosses val="autoZero"/>
        <c:auto val="1"/>
        <c:lblAlgn val="ctr"/>
        <c:lblOffset val="100"/>
        <c:noMultiLvlLbl val="0"/>
      </c:catAx>
      <c:valAx>
        <c:axId val="7813811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535060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23</xdr:row>
      <xdr:rowOff>0</xdr:rowOff>
    </xdr:from>
    <xdr:to>
      <xdr:col>6</xdr:col>
      <xdr:colOff>675000</xdr:colOff>
      <xdr:row>40</xdr:row>
      <xdr:rowOff>1080</xdr:rowOff>
    </xdr:to>
    <xdr:graphicFrame>
      <xdr:nvGraphicFramePr>
        <xdr:cNvPr id="0" name="Chart 1"/>
        <xdr:cNvGraphicFramePr/>
      </xdr:nvGraphicFramePr>
      <xdr:xfrm>
        <a:off x="0" y="4724280"/>
        <a:ext cx="863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a.me/5562991494203?text=Ol&#225;%2C%20Hellyar!%20Baixei%20uma%20planilha%20no%20site%20e%20quero%20agendar%20o%20diagn&#243;stico." TargetMode="External"/><Relationship Id="rId2" Type="http://schemas.openxmlformats.org/officeDocument/2006/relationships/hyperlink" Target="https://hellyarvieira.com.br/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8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9" customFormat="false" ht="15.75" hidden="false" customHeight="true" outlineLevel="0" collapsed="false">
      <c r="B9" s="4" t="s">
        <v>6</v>
      </c>
    </row>
    <row r="10" customFormat="false" ht="30" hidden="false" customHeight="true" outlineLevel="0" collapsed="false">
      <c r="B10" s="4" t="s">
        <v>7</v>
      </c>
    </row>
    <row r="12" customFormat="false" ht="1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5" t="s">
        <v>9</v>
      </c>
    </row>
    <row r="14" customFormat="false" ht="15" hidden="false" customHeight="false" outlineLevel="0" collapsed="false">
      <c r="B14" s="6" t="s">
        <v>10</v>
      </c>
    </row>
    <row r="15" customFormat="false" ht="15" hidden="false" customHeight="false" outlineLevel="0" collapsed="false">
      <c r="B15" s="6" t="s">
        <v>11</v>
      </c>
    </row>
    <row r="17" customFormat="false" ht="15" hidden="false" customHeight="false" outlineLevel="0" collapsed="false">
      <c r="B17" s="3" t="s">
        <v>12</v>
      </c>
    </row>
    <row r="18" customFormat="false" ht="30" hidden="false" customHeight="true" outlineLevel="0" collapsed="false">
      <c r="B18" s="4" t="s">
        <v>13</v>
      </c>
    </row>
    <row r="19" customFormat="false" ht="15.75" hidden="false" customHeight="true" outlineLevel="0" collapsed="false">
      <c r="B19" s="4" t="s">
        <v>14</v>
      </c>
    </row>
    <row r="20" customFormat="false" ht="15.75" hidden="false" customHeight="true" outlineLevel="0" collapsed="false">
      <c r="B20" s="4" t="s">
        <v>15</v>
      </c>
    </row>
    <row r="21" customFormat="false" ht="15.75" hidden="false" customHeight="true" outlineLevel="0" collapsed="false">
      <c r="B21" s="4" t="s">
        <v>16</v>
      </c>
    </row>
    <row r="23" customFormat="false" ht="15" hidden="false" customHeight="false" outlineLevel="0" collapsed="false">
      <c r="B23" s="7" t="s">
        <v>17</v>
      </c>
    </row>
    <row r="24" customFormat="false" ht="15" hidden="false" customHeight="false" outlineLevel="0" collapsed="false">
      <c r="B24" s="6" t="s">
        <v>18</v>
      </c>
    </row>
    <row r="25" customFormat="false" ht="15" hidden="false" customHeight="false" outlineLevel="0" collapsed="false">
      <c r="B25" s="8" t="s">
        <v>19</v>
      </c>
    </row>
    <row r="26" customFormat="false" ht="15" hidden="false" customHeight="false" outlineLevel="0" collapsed="false">
      <c r="B26" s="8" t="s">
        <v>20</v>
      </c>
    </row>
    <row r="28" customFormat="false" ht="15" hidden="false" customHeight="false" outlineLevel="0" collapsed="false">
      <c r="B28" s="2" t="s">
        <v>21</v>
      </c>
    </row>
  </sheetData>
  <hyperlinks>
    <hyperlink ref="B25" r:id="rId1" display="Agendar pelo WhatsApp"/>
    <hyperlink ref="B26" r:id="rId2" display="https://hellyarvieira.com.b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0"/>
    <col collapsed="false" customWidth="true" hidden="false" outlineLevel="0" max="26" min="3" style="0" width="13"/>
  </cols>
  <sheetData>
    <row r="1" customFormat="false" ht="25.5" hidden="false" customHeight="true" outlineLevel="0" collapsed="false">
      <c r="A1" s="1" t="s">
        <v>22</v>
      </c>
    </row>
    <row r="2" customFormat="false" ht="15" hidden="false" customHeight="false" outlineLevel="0" collapsed="false">
      <c r="A2" s="2" t="s">
        <v>23</v>
      </c>
    </row>
    <row r="3" customFormat="false" ht="15" hidden="false" customHeight="false" outlineLevel="0" collapsed="false">
      <c r="A3" s="9" t="s">
        <v>24</v>
      </c>
    </row>
    <row r="4" customFormat="false" ht="15" hidden="false" customHeight="false" outlineLevel="0" collapsed="false">
      <c r="A4" s="10" t="s">
        <v>25</v>
      </c>
      <c r="B4" s="11" t="s">
        <v>26</v>
      </c>
      <c r="C4" s="11" t="s">
        <v>27</v>
      </c>
      <c r="D4" s="11" t="s">
        <v>28</v>
      </c>
      <c r="E4" s="11" t="s">
        <v>29</v>
      </c>
      <c r="F4" s="11" t="s">
        <v>30</v>
      </c>
      <c r="G4" s="11" t="s">
        <v>31</v>
      </c>
      <c r="H4" s="11" t="s">
        <v>32</v>
      </c>
      <c r="I4" s="11" t="s">
        <v>33</v>
      </c>
      <c r="J4" s="11" t="s">
        <v>34</v>
      </c>
      <c r="K4" s="11" t="s">
        <v>35</v>
      </c>
      <c r="L4" s="11" t="s">
        <v>36</v>
      </c>
      <c r="M4" s="11" t="s">
        <v>37</v>
      </c>
      <c r="N4" s="11" t="s">
        <v>38</v>
      </c>
      <c r="O4" s="12" t="s">
        <v>39</v>
      </c>
      <c r="P4" s="12" t="s">
        <v>40</v>
      </c>
      <c r="Q4" s="12" t="s">
        <v>41</v>
      </c>
      <c r="R4" s="12" t="s">
        <v>42</v>
      </c>
      <c r="S4" s="12" t="s">
        <v>43</v>
      </c>
      <c r="T4" s="12" t="s">
        <v>44</v>
      </c>
      <c r="U4" s="12" t="s">
        <v>45</v>
      </c>
      <c r="V4" s="12" t="s">
        <v>46</v>
      </c>
      <c r="W4" s="12" t="s">
        <v>47</v>
      </c>
      <c r="X4" s="12" t="s">
        <v>48</v>
      </c>
      <c r="Y4" s="12" t="s">
        <v>49</v>
      </c>
      <c r="Z4" s="12" t="s">
        <v>50</v>
      </c>
    </row>
    <row r="5" customFormat="false" ht="15" hidden="false" customHeight="false" outlineLevel="0" collapsed="false">
      <c r="A5" s="13" t="s">
        <v>51</v>
      </c>
      <c r="B5" s="14" t="s">
        <v>52</v>
      </c>
      <c r="C5" s="15" t="n">
        <v>70000</v>
      </c>
      <c r="D5" s="15" t="n">
        <v>72000</v>
      </c>
      <c r="E5" s="15" t="n">
        <v>76000</v>
      </c>
      <c r="F5" s="15" t="n">
        <v>76000</v>
      </c>
      <c r="G5" s="15" t="n">
        <v>80000</v>
      </c>
      <c r="H5" s="15" t="n">
        <v>84000</v>
      </c>
      <c r="I5" s="15" t="n">
        <v>82000</v>
      </c>
      <c r="J5" s="15" t="n">
        <v>85000</v>
      </c>
      <c r="K5" s="15" t="n">
        <v>87000</v>
      </c>
      <c r="L5" s="15" t="n">
        <v>90000</v>
      </c>
      <c r="M5" s="15" t="n">
        <v>96000</v>
      </c>
      <c r="N5" s="15" t="n">
        <v>108000</v>
      </c>
      <c r="O5" s="15" t="n">
        <v>68500</v>
      </c>
      <c r="P5" s="15" t="n">
        <v>73800</v>
      </c>
      <c r="Q5" s="15" t="n">
        <v>74200</v>
      </c>
      <c r="R5" s="15" t="n">
        <v>79000</v>
      </c>
      <c r="S5" s="15" t="n">
        <v>83500</v>
      </c>
      <c r="T5" s="15" t="n">
        <v>81000</v>
      </c>
      <c r="U5" s="15"/>
      <c r="V5" s="15"/>
      <c r="W5" s="15"/>
      <c r="X5" s="15"/>
      <c r="Y5" s="15"/>
      <c r="Z5" s="15"/>
    </row>
    <row r="6" customFormat="false" ht="15" hidden="false" customHeight="false" outlineLevel="0" collapsed="false">
      <c r="A6" s="13" t="s">
        <v>53</v>
      </c>
      <c r="B6" s="14" t="s">
        <v>52</v>
      </c>
      <c r="C6" s="15" t="n">
        <v>12000</v>
      </c>
      <c r="D6" s="15" t="n">
        <v>12000</v>
      </c>
      <c r="E6" s="15" t="n">
        <v>12500</v>
      </c>
      <c r="F6" s="15" t="n">
        <v>12500</v>
      </c>
      <c r="G6" s="15" t="n">
        <v>13000</v>
      </c>
      <c r="H6" s="15" t="n">
        <v>13500</v>
      </c>
      <c r="I6" s="15" t="n">
        <v>13500</v>
      </c>
      <c r="J6" s="15" t="n">
        <v>14000</v>
      </c>
      <c r="K6" s="15" t="n">
        <v>14000</v>
      </c>
      <c r="L6" s="15" t="n">
        <v>14500</v>
      </c>
      <c r="M6" s="15" t="n">
        <v>15000</v>
      </c>
      <c r="N6" s="15" t="n">
        <v>16000</v>
      </c>
      <c r="O6" s="15" t="n">
        <v>11000</v>
      </c>
      <c r="P6" s="15" t="n">
        <v>12400</v>
      </c>
      <c r="Q6" s="15" t="n">
        <v>12800</v>
      </c>
      <c r="R6" s="15" t="n">
        <v>12000</v>
      </c>
      <c r="S6" s="15" t="n">
        <v>14200</v>
      </c>
      <c r="T6" s="15" t="n">
        <v>13900</v>
      </c>
      <c r="U6" s="15"/>
      <c r="V6" s="15"/>
      <c r="W6" s="15"/>
      <c r="X6" s="15"/>
      <c r="Y6" s="15"/>
      <c r="Z6" s="15"/>
    </row>
    <row r="7" customFormat="false" ht="15" hidden="false" customHeight="false" outlineLevel="0" collapsed="false">
      <c r="A7" s="13" t="s">
        <v>54</v>
      </c>
      <c r="B7" s="14" t="s">
        <v>55</v>
      </c>
      <c r="C7" s="15" t="n">
        <v>32000</v>
      </c>
      <c r="D7" s="15" t="n">
        <v>32800</v>
      </c>
      <c r="E7" s="15" t="n">
        <v>34200</v>
      </c>
      <c r="F7" s="15" t="n">
        <v>34200</v>
      </c>
      <c r="G7" s="15" t="n">
        <v>36000</v>
      </c>
      <c r="H7" s="15" t="n">
        <v>37800</v>
      </c>
      <c r="I7" s="15" t="n">
        <v>36900</v>
      </c>
      <c r="J7" s="15" t="n">
        <v>38200</v>
      </c>
      <c r="K7" s="15" t="n">
        <v>39100</v>
      </c>
      <c r="L7" s="15" t="n">
        <v>40500</v>
      </c>
      <c r="M7" s="15" t="n">
        <v>43200</v>
      </c>
      <c r="N7" s="15" t="n">
        <v>48600</v>
      </c>
      <c r="O7" s="15" t="n">
        <v>31500</v>
      </c>
      <c r="P7" s="15" t="n">
        <v>34100</v>
      </c>
      <c r="Q7" s="15" t="n">
        <v>34800</v>
      </c>
      <c r="R7" s="15" t="n">
        <v>36500</v>
      </c>
      <c r="S7" s="15" t="n">
        <v>38800</v>
      </c>
      <c r="T7" s="15" t="n">
        <v>38900</v>
      </c>
      <c r="U7" s="15"/>
      <c r="V7" s="15"/>
      <c r="W7" s="15"/>
      <c r="X7" s="15"/>
      <c r="Y7" s="15"/>
      <c r="Z7" s="15"/>
    </row>
    <row r="8" customFormat="false" ht="15" hidden="false" customHeight="false" outlineLevel="0" collapsed="false">
      <c r="A8" s="13" t="s">
        <v>56</v>
      </c>
      <c r="B8" s="14" t="s">
        <v>55</v>
      </c>
      <c r="C8" s="15" t="n">
        <v>14000</v>
      </c>
      <c r="D8" s="15" t="n">
        <v>14000</v>
      </c>
      <c r="E8" s="15" t="n">
        <v>14200</v>
      </c>
      <c r="F8" s="15" t="n">
        <v>14200</v>
      </c>
      <c r="G8" s="15" t="n">
        <v>14500</v>
      </c>
      <c r="H8" s="15" t="n">
        <v>14500</v>
      </c>
      <c r="I8" s="15" t="n">
        <v>14800</v>
      </c>
      <c r="J8" s="15" t="n">
        <v>14800</v>
      </c>
      <c r="K8" s="15" t="n">
        <v>15000</v>
      </c>
      <c r="L8" s="15" t="n">
        <v>15000</v>
      </c>
      <c r="M8" s="15" t="n">
        <v>15200</v>
      </c>
      <c r="N8" s="15" t="n">
        <v>16500</v>
      </c>
      <c r="O8" s="15" t="n">
        <v>14000</v>
      </c>
      <c r="P8" s="15" t="n">
        <v>14300</v>
      </c>
      <c r="Q8" s="15" t="n">
        <v>14200</v>
      </c>
      <c r="R8" s="15" t="n">
        <v>15100</v>
      </c>
      <c r="S8" s="15" t="n">
        <v>14500</v>
      </c>
      <c r="T8" s="15" t="n">
        <v>14800</v>
      </c>
      <c r="U8" s="15"/>
      <c r="V8" s="15"/>
      <c r="W8" s="15"/>
      <c r="X8" s="15"/>
      <c r="Y8" s="15"/>
      <c r="Z8" s="15"/>
    </row>
    <row r="9" customFormat="false" ht="15" hidden="false" customHeight="false" outlineLevel="0" collapsed="false">
      <c r="A9" s="13" t="s">
        <v>57</v>
      </c>
      <c r="B9" s="14" t="s">
        <v>55</v>
      </c>
      <c r="C9" s="15" t="n">
        <v>3500</v>
      </c>
      <c r="D9" s="15" t="n">
        <v>3500</v>
      </c>
      <c r="E9" s="15" t="n">
        <v>4000</v>
      </c>
      <c r="F9" s="15" t="n">
        <v>3000</v>
      </c>
      <c r="G9" s="15" t="n">
        <v>4500</v>
      </c>
      <c r="H9" s="15" t="n">
        <v>4000</v>
      </c>
      <c r="I9" s="15" t="n">
        <v>3500</v>
      </c>
      <c r="J9" s="15" t="n">
        <v>4000</v>
      </c>
      <c r="K9" s="15" t="n">
        <v>4500</v>
      </c>
      <c r="L9" s="15" t="n">
        <v>5000</v>
      </c>
      <c r="M9" s="15" t="n">
        <v>6000</v>
      </c>
      <c r="N9" s="15" t="n">
        <v>7000</v>
      </c>
      <c r="O9" s="15" t="n">
        <v>3200</v>
      </c>
      <c r="P9" s="15" t="n">
        <v>3900</v>
      </c>
      <c r="Q9" s="15" t="n">
        <v>4400</v>
      </c>
      <c r="R9" s="15" t="n">
        <v>3300</v>
      </c>
      <c r="S9" s="15" t="n">
        <v>5200</v>
      </c>
      <c r="T9" s="15" t="n">
        <v>4100</v>
      </c>
      <c r="U9" s="15"/>
      <c r="V9" s="15"/>
      <c r="W9" s="15"/>
      <c r="X9" s="15"/>
      <c r="Y9" s="15"/>
      <c r="Z9" s="15"/>
    </row>
    <row r="10" customFormat="false" ht="15" hidden="false" customHeight="false" outlineLevel="0" collapsed="false">
      <c r="A10" s="13" t="s">
        <v>58</v>
      </c>
      <c r="B10" s="14" t="s">
        <v>55</v>
      </c>
      <c r="C10" s="15" t="n">
        <v>5000</v>
      </c>
      <c r="D10" s="15" t="n">
        <v>5200</v>
      </c>
      <c r="E10" s="15" t="n">
        <v>5100</v>
      </c>
      <c r="F10" s="15" t="n">
        <v>5300</v>
      </c>
      <c r="G10" s="15" t="n">
        <v>5200</v>
      </c>
      <c r="H10" s="15" t="n">
        <v>5400</v>
      </c>
      <c r="I10" s="15" t="n">
        <v>5300</v>
      </c>
      <c r="J10" s="15" t="n">
        <v>5500</v>
      </c>
      <c r="K10" s="15" t="n">
        <v>5400</v>
      </c>
      <c r="L10" s="15" t="n">
        <v>5600</v>
      </c>
      <c r="M10" s="15" t="n">
        <v>5700</v>
      </c>
      <c r="N10" s="15" t="n">
        <v>6000</v>
      </c>
      <c r="O10" s="15" t="n">
        <v>5100</v>
      </c>
      <c r="P10" s="15" t="n">
        <v>5000</v>
      </c>
      <c r="Q10" s="15" t="n">
        <v>5400</v>
      </c>
      <c r="R10" s="15" t="n">
        <v>5600</v>
      </c>
      <c r="S10" s="15" t="n">
        <v>5200</v>
      </c>
      <c r="T10" s="15" t="n">
        <v>5700</v>
      </c>
      <c r="U10" s="15"/>
      <c r="V10" s="15"/>
      <c r="W10" s="15"/>
      <c r="X10" s="15"/>
      <c r="Y10" s="15"/>
      <c r="Z10" s="15"/>
    </row>
    <row r="11" customFormat="false" ht="15" hidden="false" customHeight="false" outlineLevel="0" collapsed="false">
      <c r="A11" s="13" t="s">
        <v>59</v>
      </c>
      <c r="B11" s="14" t="s">
        <v>55</v>
      </c>
      <c r="C11" s="15" t="n">
        <v>6000</v>
      </c>
      <c r="D11" s="15" t="n">
        <v>6000</v>
      </c>
      <c r="E11" s="15" t="n">
        <v>6000</v>
      </c>
      <c r="F11" s="15" t="n">
        <v>6000</v>
      </c>
      <c r="G11" s="15" t="n">
        <v>6000</v>
      </c>
      <c r="H11" s="15" t="n">
        <v>6000</v>
      </c>
      <c r="I11" s="15" t="n">
        <v>6000</v>
      </c>
      <c r="J11" s="15" t="n">
        <v>6000</v>
      </c>
      <c r="K11" s="15" t="n">
        <v>6000</v>
      </c>
      <c r="L11" s="15" t="n">
        <v>6000</v>
      </c>
      <c r="M11" s="15" t="n">
        <v>6000</v>
      </c>
      <c r="N11" s="15" t="n">
        <v>6000</v>
      </c>
      <c r="O11" s="15" t="n">
        <v>6000</v>
      </c>
      <c r="P11" s="15" t="n">
        <v>6000</v>
      </c>
      <c r="Q11" s="15" t="n">
        <v>6000</v>
      </c>
      <c r="R11" s="15" t="n">
        <v>6000</v>
      </c>
      <c r="S11" s="15" t="n">
        <v>6300</v>
      </c>
      <c r="T11" s="15" t="n">
        <v>6000</v>
      </c>
      <c r="U11" s="15"/>
      <c r="V11" s="15"/>
      <c r="W11" s="15"/>
      <c r="X11" s="15"/>
      <c r="Y11" s="15"/>
      <c r="Z11" s="15"/>
    </row>
    <row r="12" customFormat="false" ht="15" hidden="false" customHeight="false" outlineLevel="0" collapsed="false">
      <c r="A12" s="13" t="s">
        <v>60</v>
      </c>
      <c r="B12" s="14" t="s">
        <v>55</v>
      </c>
      <c r="C12" s="15" t="n">
        <v>1800</v>
      </c>
      <c r="D12" s="15" t="n">
        <v>1700</v>
      </c>
      <c r="E12" s="15" t="n">
        <v>1700</v>
      </c>
      <c r="F12" s="15" t="n">
        <v>1600</v>
      </c>
      <c r="G12" s="15" t="n">
        <v>1500</v>
      </c>
      <c r="H12" s="15" t="n">
        <v>1500</v>
      </c>
      <c r="I12" s="15" t="n">
        <v>1400</v>
      </c>
      <c r="J12" s="15" t="n">
        <v>1400</v>
      </c>
      <c r="K12" s="15" t="n">
        <v>1300</v>
      </c>
      <c r="L12" s="15" t="n">
        <v>1300</v>
      </c>
      <c r="M12" s="15" t="n">
        <v>1200</v>
      </c>
      <c r="N12" s="15" t="n">
        <v>1200</v>
      </c>
      <c r="O12" s="15" t="n">
        <v>1800</v>
      </c>
      <c r="P12" s="15" t="n">
        <v>1700</v>
      </c>
      <c r="Q12" s="15" t="n">
        <v>1900</v>
      </c>
      <c r="R12" s="15" t="n">
        <v>1600</v>
      </c>
      <c r="S12" s="15" t="n">
        <v>1500</v>
      </c>
      <c r="T12" s="15" t="n">
        <v>1500</v>
      </c>
      <c r="U12" s="15"/>
      <c r="V12" s="15"/>
      <c r="W12" s="15"/>
      <c r="X12" s="15"/>
      <c r="Y12" s="15"/>
      <c r="Z12" s="15"/>
    </row>
    <row r="13" customFormat="false" ht="15" hidden="false" customHeight="false" outlineLevel="0" collapsed="false">
      <c r="A13" s="16" t="s">
        <v>61</v>
      </c>
      <c r="B13" s="16"/>
      <c r="C13" s="17" t="n">
        <f aca="false">SUMIF($B$5:$B$12,"Receita",C5:C12)-SUMIF($B$5:$B$12,"Despesa",C5:C12)</f>
        <v>19700</v>
      </c>
      <c r="D13" s="17" t="n">
        <f aca="false">SUMIF($B$5:$B$12,"Receita",D5:D12)-SUMIF($B$5:$B$12,"Despesa",D5:D12)</f>
        <v>20800</v>
      </c>
      <c r="E13" s="17" t="n">
        <f aca="false">SUMIF($B$5:$B$12,"Receita",E5:E12)-SUMIF($B$5:$B$12,"Despesa",E5:E12)</f>
        <v>23300</v>
      </c>
      <c r="F13" s="17" t="n">
        <f aca="false">SUMIF($B$5:$B$12,"Receita",F5:F12)-SUMIF($B$5:$B$12,"Despesa",F5:F12)</f>
        <v>24200</v>
      </c>
      <c r="G13" s="17" t="n">
        <f aca="false">SUMIF($B$5:$B$12,"Receita",G5:G12)-SUMIF($B$5:$B$12,"Despesa",G5:G12)</f>
        <v>25300</v>
      </c>
      <c r="H13" s="17" t="n">
        <f aca="false">SUMIF($B$5:$B$12,"Receita",H5:H12)-SUMIF($B$5:$B$12,"Despesa",H5:H12)</f>
        <v>28300</v>
      </c>
      <c r="I13" s="17" t="n">
        <f aca="false">SUMIF($B$5:$B$12,"Receita",I5:I12)-SUMIF($B$5:$B$12,"Despesa",I5:I12)</f>
        <v>27600</v>
      </c>
      <c r="J13" s="17" t="n">
        <f aca="false">SUMIF($B$5:$B$12,"Receita",J5:J12)-SUMIF($B$5:$B$12,"Despesa",J5:J12)</f>
        <v>29100</v>
      </c>
      <c r="K13" s="17" t="n">
        <f aca="false">SUMIF($B$5:$B$12,"Receita",K5:K12)-SUMIF($B$5:$B$12,"Despesa",K5:K12)</f>
        <v>29700</v>
      </c>
      <c r="L13" s="17" t="n">
        <f aca="false">SUMIF($B$5:$B$12,"Receita",L5:L12)-SUMIF($B$5:$B$12,"Despesa",L5:L12)</f>
        <v>31100</v>
      </c>
      <c r="M13" s="17" t="n">
        <f aca="false">SUMIF($B$5:$B$12,"Receita",M5:M12)-SUMIF($B$5:$B$12,"Despesa",M5:M12)</f>
        <v>33700</v>
      </c>
      <c r="N13" s="17" t="n">
        <f aca="false">SUMIF($B$5:$B$12,"Receita",N5:N12)-SUMIF($B$5:$B$12,"Despesa",N5:N12)</f>
        <v>38700</v>
      </c>
      <c r="O13" s="17" t="n">
        <f aca="false">SUMIF($B$5:$B$12,"Receita",O5:O12)-SUMIF($B$5:$B$12,"Despesa",O5:O12)</f>
        <v>17900</v>
      </c>
      <c r="P13" s="17" t="n">
        <f aca="false">SUMIF($B$5:$B$12,"Receita",P5:P12)-SUMIF($B$5:$B$12,"Despesa",P5:P12)</f>
        <v>21200</v>
      </c>
      <c r="Q13" s="17" t="n">
        <f aca="false">SUMIF($B$5:$B$12,"Receita",Q5:Q12)-SUMIF($B$5:$B$12,"Despesa",Q5:Q12)</f>
        <v>20300</v>
      </c>
      <c r="R13" s="17" t="n">
        <f aca="false">SUMIF($B$5:$B$12,"Receita",R5:R12)-SUMIF($B$5:$B$12,"Despesa",R5:R12)</f>
        <v>22900</v>
      </c>
      <c r="S13" s="17" t="n">
        <f aca="false">SUMIF($B$5:$B$12,"Receita",S5:S12)-SUMIF($B$5:$B$12,"Despesa",S5:S12)</f>
        <v>26200</v>
      </c>
      <c r="T13" s="17" t="n">
        <f aca="false">SUMIF($B$5:$B$12,"Receita",T5:T12)-SUMIF($B$5:$B$12,"Despesa",T5:T12)</f>
        <v>23900</v>
      </c>
      <c r="U13" s="17" t="n">
        <f aca="false">SUMIF($B$5:$B$12,"Receita",U5:U12)-SUMIF($B$5:$B$12,"Despesa",U5:U12)</f>
        <v>0</v>
      </c>
      <c r="V13" s="17" t="n">
        <f aca="false">SUMIF($B$5:$B$12,"Receita",V5:V12)-SUMIF($B$5:$B$12,"Despesa",V5:V12)</f>
        <v>0</v>
      </c>
      <c r="W13" s="17" t="n">
        <f aca="false">SUMIF($B$5:$B$12,"Receita",W5:W12)-SUMIF($B$5:$B$12,"Despesa",W5:W12)</f>
        <v>0</v>
      </c>
      <c r="X13" s="17" t="n">
        <f aca="false">SUMIF($B$5:$B$12,"Receita",X5:X12)-SUMIF($B$5:$B$12,"Despesa",X5:X12)</f>
        <v>0</v>
      </c>
      <c r="Y13" s="17" t="n">
        <f aca="false">SUMIF($B$5:$B$12,"Receita",Y5:Y12)-SUMIF($B$5:$B$12,"Despesa",Y5:Y12)</f>
        <v>0</v>
      </c>
      <c r="Z13" s="17" t="n">
        <f aca="false">SUMIF($B$5:$B$12,"Receita",Z5:Z12)-SUMIF($B$5:$B$12,"Despesa",Z5:Z12)</f>
        <v>0</v>
      </c>
    </row>
    <row r="15" customFormat="false" ht="15" hidden="false" customHeight="false" outlineLevel="0" collapsed="false">
      <c r="A15" s="2" t="s">
        <v>62</v>
      </c>
    </row>
  </sheetData>
  <dataValidations count="1">
    <dataValidation allowBlank="false" errorStyle="stop" operator="between" showDropDown="false" showErrorMessage="false" showInputMessage="false" sqref="B5:B12" type="list">
      <formula1>"Receita,Despesa"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&amp;Chellyarvieira.com.br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11" min="2" style="0" width="15"/>
  </cols>
  <sheetData>
    <row r="1" customFormat="false" ht="25.5" hidden="false" customHeight="true" outlineLevel="0" collapsed="false">
      <c r="A1" s="1" t="s">
        <v>63</v>
      </c>
    </row>
    <row r="2" customFormat="false" ht="15" hidden="false" customHeight="false" outlineLevel="0" collapsed="false">
      <c r="A2" s="2" t="s">
        <v>23</v>
      </c>
    </row>
    <row r="3" customFormat="false" ht="15" hidden="false" customHeight="false" outlineLevel="0" collapsed="false">
      <c r="A3" s="9" t="s">
        <v>64</v>
      </c>
    </row>
    <row r="5" customFormat="false" ht="15" hidden="false" customHeight="false" outlineLevel="0" collapsed="false">
      <c r="A5" s="18" t="s">
        <v>65</v>
      </c>
      <c r="B5" s="14" t="s">
        <v>66</v>
      </c>
    </row>
    <row r="6" customFormat="false" ht="15" hidden="false" customHeight="false" outlineLevel="0" collapsed="false">
      <c r="A6" s="18" t="s">
        <v>67</v>
      </c>
      <c r="B6" s="19" t="n">
        <v>0.05</v>
      </c>
      <c r="C6" s="2" t="s">
        <v>68</v>
      </c>
    </row>
    <row r="7" customFormat="false" ht="15" hidden="false" customHeight="false" outlineLevel="0" collapsed="false">
      <c r="A7" s="6" t="s">
        <v>69</v>
      </c>
      <c r="B7" s="20" t="n">
        <f aca="false">MATCH(B5,{"Jan","Fev","Mar","Abr","Mai","Jun","Jul","Ago","Set","Out","Nov","Dez"},0)</f>
        <v>6</v>
      </c>
    </row>
    <row r="9" customFormat="false" ht="31.5" hidden="false" customHeight="true" outlineLevel="0" collapsed="false">
      <c r="A9" s="21" t="s">
        <v>25</v>
      </c>
      <c r="B9" s="21" t="s">
        <v>70</v>
      </c>
      <c r="C9" s="21" t="s">
        <v>71</v>
      </c>
      <c r="D9" s="21" t="s">
        <v>72</v>
      </c>
      <c r="E9" s="21" t="s">
        <v>73</v>
      </c>
      <c r="F9" s="21" t="s">
        <v>74</v>
      </c>
      <c r="G9" s="21" t="s">
        <v>75</v>
      </c>
      <c r="H9" s="21" t="s">
        <v>76</v>
      </c>
      <c r="I9" s="21" t="s">
        <v>77</v>
      </c>
      <c r="J9" s="21" t="s">
        <v>78</v>
      </c>
      <c r="K9" s="21" t="s">
        <v>79</v>
      </c>
    </row>
    <row r="10" customFormat="false" ht="15" hidden="false" customHeight="false" outlineLevel="0" collapsed="false">
      <c r="A10" s="6" t="str">
        <f aca="false">Dados!A5</f>
        <v>Receita de vendas</v>
      </c>
      <c r="B10" s="22" t="n">
        <f aca="false">INDEX(Dados!$C5:$N5,$B$7)</f>
        <v>84000</v>
      </c>
      <c r="C10" s="22" t="n">
        <f aca="false">INDEX(Dados!$O5:$Z5,$B$7)</f>
        <v>81000</v>
      </c>
      <c r="D10" s="22" t="n">
        <f aca="false">C10-B10</f>
        <v>-3000</v>
      </c>
      <c r="E10" s="23" t="n">
        <f aca="false">IF(B10=0,0,D10/B10)</f>
        <v>-0.0357142857142857</v>
      </c>
      <c r="F10" s="24" t="str">
        <f aca="false">IF(ABS(E10)&lt;=$B$6,"Dentro da meta",IF(Dados!$B5="Receita",IF(D10&gt;0,"Favorável","Desfavorável"),IF(D10&lt;0,"Favorável","Desfavorável")))</f>
        <v>Dentro da meta</v>
      </c>
      <c r="G10" s="22" t="n">
        <f aca="false">SUMPRODUCT((COLUMN(Dados!$C5:$N5)-COLUMN(Dados!$C5)+1&lt;=$B$7)*Dados!$C5:$N5)</f>
        <v>458000</v>
      </c>
      <c r="H10" s="22" t="n">
        <f aca="false">SUMPRODUCT((COLUMN(Dados!$O5:$Z5)-COLUMN(Dados!$O5)+1&lt;=$B$7)*Dados!$O5:$Z5)</f>
        <v>460000</v>
      </c>
      <c r="I10" s="22" t="n">
        <f aca="false">H10-G10</f>
        <v>2000</v>
      </c>
      <c r="J10" s="23" t="n">
        <f aca="false">IF(G10=0,0,I10/G10)</f>
        <v>0.00436681222707424</v>
      </c>
      <c r="K10" s="24" t="str">
        <f aca="false">IF(ABS(J10)&lt;=$B$6,"Dentro da meta",IF(Dados!$B5="Receita",IF(I10&gt;0,"Favorável","Desfavorável"),IF(I10&lt;0,"Favorável","Desfavorável")))</f>
        <v>Dentro da meta</v>
      </c>
    </row>
    <row r="11" customFormat="false" ht="15" hidden="false" customHeight="false" outlineLevel="0" collapsed="false">
      <c r="A11" s="6" t="str">
        <f aca="false">Dados!A6</f>
        <v>Receita de serviços</v>
      </c>
      <c r="B11" s="22" t="n">
        <f aca="false">INDEX(Dados!$C6:$N6,$B$7)</f>
        <v>13500</v>
      </c>
      <c r="C11" s="22" t="n">
        <f aca="false">INDEX(Dados!$O6:$Z6,$B$7)</f>
        <v>13900</v>
      </c>
      <c r="D11" s="22" t="n">
        <f aca="false">C11-B11</f>
        <v>400</v>
      </c>
      <c r="E11" s="23" t="n">
        <f aca="false">IF(B11=0,0,D11/B11)</f>
        <v>0.0296296296296296</v>
      </c>
      <c r="F11" s="24" t="str">
        <f aca="false">IF(ABS(E11)&lt;=$B$6,"Dentro da meta",IF(Dados!$B6="Receita",IF(D11&gt;0,"Favorável","Desfavorável"),IF(D11&lt;0,"Favorável","Desfavorável")))</f>
        <v>Dentro da meta</v>
      </c>
      <c r="G11" s="22" t="n">
        <f aca="false">SUMPRODUCT((COLUMN(Dados!$C6:$N6)-COLUMN(Dados!$C6)+1&lt;=$B$7)*Dados!$C6:$N6)</f>
        <v>75500</v>
      </c>
      <c r="H11" s="22" t="n">
        <f aca="false">SUMPRODUCT((COLUMN(Dados!$O6:$Z6)-COLUMN(Dados!$O6)+1&lt;=$B$7)*Dados!$O6:$Z6)</f>
        <v>76300</v>
      </c>
      <c r="I11" s="22" t="n">
        <f aca="false">H11-G11</f>
        <v>800</v>
      </c>
      <c r="J11" s="23" t="n">
        <f aca="false">IF(G11=0,0,I11/G11)</f>
        <v>0.0105960264900662</v>
      </c>
      <c r="K11" s="24" t="str">
        <f aca="false">IF(ABS(J11)&lt;=$B$6,"Dentro da meta",IF(Dados!$B6="Receita",IF(I11&gt;0,"Favorável","Desfavorável"),IF(I11&lt;0,"Favorável","Desfavorável")))</f>
        <v>Dentro da meta</v>
      </c>
    </row>
    <row r="12" customFormat="false" ht="15" hidden="false" customHeight="false" outlineLevel="0" collapsed="false">
      <c r="A12" s="6" t="str">
        <f aca="false">Dados!A7</f>
        <v>Custos dos produtos e serviços</v>
      </c>
      <c r="B12" s="22" t="n">
        <f aca="false">INDEX(Dados!$C7:$N7,$B$7)</f>
        <v>37800</v>
      </c>
      <c r="C12" s="22" t="n">
        <f aca="false">INDEX(Dados!$O7:$Z7,$B$7)</f>
        <v>38900</v>
      </c>
      <c r="D12" s="22" t="n">
        <f aca="false">C12-B12</f>
        <v>1100</v>
      </c>
      <c r="E12" s="23" t="n">
        <f aca="false">IF(B12=0,0,D12/B12)</f>
        <v>0.0291005291005291</v>
      </c>
      <c r="F12" s="24" t="str">
        <f aca="false">IF(ABS(E12)&lt;=$B$6,"Dentro da meta",IF(Dados!$B7="Receita",IF(D12&gt;0,"Favorável","Desfavorável"),IF(D12&lt;0,"Favorável","Desfavorável")))</f>
        <v>Dentro da meta</v>
      </c>
      <c r="G12" s="22" t="n">
        <f aca="false">SUMPRODUCT((COLUMN(Dados!$C7:$N7)-COLUMN(Dados!$C7)+1&lt;=$B$7)*Dados!$C7:$N7)</f>
        <v>207000</v>
      </c>
      <c r="H12" s="22" t="n">
        <f aca="false">SUMPRODUCT((COLUMN(Dados!$O7:$Z7)-COLUMN(Dados!$O7)+1&lt;=$B$7)*Dados!$O7:$Z7)</f>
        <v>214600</v>
      </c>
      <c r="I12" s="22" t="n">
        <f aca="false">H12-G12</f>
        <v>7600</v>
      </c>
      <c r="J12" s="23" t="n">
        <f aca="false">IF(G12=0,0,I12/G12)</f>
        <v>0.0367149758454106</v>
      </c>
      <c r="K12" s="24" t="str">
        <f aca="false">IF(ABS(J12)&lt;=$B$6,"Dentro da meta",IF(Dados!$B7="Receita",IF(I12&gt;0,"Favorável","Desfavorável"),IF(I12&lt;0,"Favorável","Desfavorável")))</f>
        <v>Dentro da meta</v>
      </c>
    </row>
    <row r="13" customFormat="false" ht="15" hidden="false" customHeight="false" outlineLevel="0" collapsed="false">
      <c r="A13" s="6" t="str">
        <f aca="false">Dados!A8</f>
        <v>Pessoal e encargos</v>
      </c>
      <c r="B13" s="22" t="n">
        <f aca="false">INDEX(Dados!$C8:$N8,$B$7)</f>
        <v>14500</v>
      </c>
      <c r="C13" s="22" t="n">
        <f aca="false">INDEX(Dados!$O8:$Z8,$B$7)</f>
        <v>14800</v>
      </c>
      <c r="D13" s="22" t="n">
        <f aca="false">C13-B13</f>
        <v>300</v>
      </c>
      <c r="E13" s="23" t="n">
        <f aca="false">IF(B13=0,0,D13/B13)</f>
        <v>0.0206896551724138</v>
      </c>
      <c r="F13" s="24" t="str">
        <f aca="false">IF(ABS(E13)&lt;=$B$6,"Dentro da meta",IF(Dados!$B8="Receita",IF(D13&gt;0,"Favorável","Desfavorável"),IF(D13&lt;0,"Favorável","Desfavorável")))</f>
        <v>Dentro da meta</v>
      </c>
      <c r="G13" s="22" t="n">
        <f aca="false">SUMPRODUCT((COLUMN(Dados!$C8:$N8)-COLUMN(Dados!$C8)+1&lt;=$B$7)*Dados!$C8:$N8)</f>
        <v>85400</v>
      </c>
      <c r="H13" s="22" t="n">
        <f aca="false">SUMPRODUCT((COLUMN(Dados!$O8:$Z8)-COLUMN(Dados!$O8)+1&lt;=$B$7)*Dados!$O8:$Z8)</f>
        <v>86900</v>
      </c>
      <c r="I13" s="22" t="n">
        <f aca="false">H13-G13</f>
        <v>1500</v>
      </c>
      <c r="J13" s="23" t="n">
        <f aca="false">IF(G13=0,0,I13/G13)</f>
        <v>0.0175644028103045</v>
      </c>
      <c r="K13" s="24" t="str">
        <f aca="false">IF(ABS(J13)&lt;=$B$6,"Dentro da meta",IF(Dados!$B8="Receita",IF(I13&gt;0,"Favorável","Desfavorável"),IF(I13&lt;0,"Favorável","Desfavorável")))</f>
        <v>Dentro da meta</v>
      </c>
    </row>
    <row r="14" customFormat="false" ht="15" hidden="false" customHeight="false" outlineLevel="0" collapsed="false">
      <c r="A14" s="6" t="str">
        <f aca="false">Dados!A9</f>
        <v>Comercial e marketing</v>
      </c>
      <c r="B14" s="22" t="n">
        <f aca="false">INDEX(Dados!$C9:$N9,$B$7)</f>
        <v>4000</v>
      </c>
      <c r="C14" s="22" t="n">
        <f aca="false">INDEX(Dados!$O9:$Z9,$B$7)</f>
        <v>4100</v>
      </c>
      <c r="D14" s="22" t="n">
        <f aca="false">C14-B14</f>
        <v>100</v>
      </c>
      <c r="E14" s="23" t="n">
        <f aca="false">IF(B14=0,0,D14/B14)</f>
        <v>0.025</v>
      </c>
      <c r="F14" s="24" t="str">
        <f aca="false">IF(ABS(E14)&lt;=$B$6,"Dentro da meta",IF(Dados!$B9="Receita",IF(D14&gt;0,"Favorável","Desfavorável"),IF(D14&lt;0,"Favorável","Desfavorável")))</f>
        <v>Dentro da meta</v>
      </c>
      <c r="G14" s="22" t="n">
        <f aca="false">SUMPRODUCT((COLUMN(Dados!$C9:$N9)-COLUMN(Dados!$C9)+1&lt;=$B$7)*Dados!$C9:$N9)</f>
        <v>22500</v>
      </c>
      <c r="H14" s="22" t="n">
        <f aca="false">SUMPRODUCT((COLUMN(Dados!$O9:$Z9)-COLUMN(Dados!$O9)+1&lt;=$B$7)*Dados!$O9:$Z9)</f>
        <v>24100</v>
      </c>
      <c r="I14" s="22" t="n">
        <f aca="false">H14-G14</f>
        <v>1600</v>
      </c>
      <c r="J14" s="23" t="n">
        <f aca="false">IF(G14=0,0,I14/G14)</f>
        <v>0.0711111111111111</v>
      </c>
      <c r="K14" s="24" t="str">
        <f aca="false">IF(ABS(J14)&lt;=$B$6,"Dentro da meta",IF(Dados!$B9="Receita",IF(I14&gt;0,"Favorável","Desfavorável"),IF(I14&lt;0,"Favorável","Desfavorável")))</f>
        <v>Desfavorável</v>
      </c>
    </row>
    <row r="15" customFormat="false" ht="15" hidden="false" customHeight="false" outlineLevel="0" collapsed="false">
      <c r="A15" s="6" t="str">
        <f aca="false">Dados!A10</f>
        <v>Administrativas</v>
      </c>
      <c r="B15" s="22" t="n">
        <f aca="false">INDEX(Dados!$C10:$N10,$B$7)</f>
        <v>5400</v>
      </c>
      <c r="C15" s="22" t="n">
        <f aca="false">INDEX(Dados!$O10:$Z10,$B$7)</f>
        <v>5700</v>
      </c>
      <c r="D15" s="22" t="n">
        <f aca="false">C15-B15</f>
        <v>300</v>
      </c>
      <c r="E15" s="23" t="n">
        <f aca="false">IF(B15=0,0,D15/B15)</f>
        <v>0.0555555555555556</v>
      </c>
      <c r="F15" s="24" t="str">
        <f aca="false">IF(ABS(E15)&lt;=$B$6,"Dentro da meta",IF(Dados!$B10="Receita",IF(D15&gt;0,"Favorável","Desfavorável"),IF(D15&lt;0,"Favorável","Desfavorável")))</f>
        <v>Desfavorável</v>
      </c>
      <c r="G15" s="22" t="n">
        <f aca="false">SUMPRODUCT((COLUMN(Dados!$C10:$N10)-COLUMN(Dados!$C10)+1&lt;=$B$7)*Dados!$C10:$N10)</f>
        <v>31200</v>
      </c>
      <c r="H15" s="22" t="n">
        <f aca="false">SUMPRODUCT((COLUMN(Dados!$O10:$Z10)-COLUMN(Dados!$O10)+1&lt;=$B$7)*Dados!$O10:$Z10)</f>
        <v>32000</v>
      </c>
      <c r="I15" s="22" t="n">
        <f aca="false">H15-G15</f>
        <v>800</v>
      </c>
      <c r="J15" s="23" t="n">
        <f aca="false">IF(G15=0,0,I15/G15)</f>
        <v>0.0256410256410256</v>
      </c>
      <c r="K15" s="24" t="str">
        <f aca="false">IF(ABS(J15)&lt;=$B$6,"Dentro da meta",IF(Dados!$B10="Receita",IF(I15&gt;0,"Favorável","Desfavorável"),IF(I15&lt;0,"Favorável","Desfavorável")))</f>
        <v>Dentro da meta</v>
      </c>
    </row>
    <row r="16" customFormat="false" ht="15" hidden="false" customHeight="false" outlineLevel="0" collapsed="false">
      <c r="A16" s="6" t="str">
        <f aca="false">Dados!A11</f>
        <v>Ocupação (aluguel, energia, internet)</v>
      </c>
      <c r="B16" s="22" t="n">
        <f aca="false">INDEX(Dados!$C11:$N11,$B$7)</f>
        <v>6000</v>
      </c>
      <c r="C16" s="22" t="n">
        <f aca="false">INDEX(Dados!$O11:$Z11,$B$7)</f>
        <v>6000</v>
      </c>
      <c r="D16" s="22" t="n">
        <f aca="false">C16-B16</f>
        <v>0</v>
      </c>
      <c r="E16" s="23" t="n">
        <f aca="false">IF(B16=0,0,D16/B16)</f>
        <v>0</v>
      </c>
      <c r="F16" s="24" t="str">
        <f aca="false">IF(ABS(E16)&lt;=$B$6,"Dentro da meta",IF(Dados!$B11="Receita",IF(D16&gt;0,"Favorável","Desfavorável"),IF(D16&lt;0,"Favorável","Desfavorável")))</f>
        <v>Dentro da meta</v>
      </c>
      <c r="G16" s="22" t="n">
        <f aca="false">SUMPRODUCT((COLUMN(Dados!$C11:$N11)-COLUMN(Dados!$C11)+1&lt;=$B$7)*Dados!$C11:$N11)</f>
        <v>36000</v>
      </c>
      <c r="H16" s="22" t="n">
        <f aca="false">SUMPRODUCT((COLUMN(Dados!$O11:$Z11)-COLUMN(Dados!$O11)+1&lt;=$B$7)*Dados!$O11:$Z11)</f>
        <v>36300</v>
      </c>
      <c r="I16" s="22" t="n">
        <f aca="false">H16-G16</f>
        <v>300</v>
      </c>
      <c r="J16" s="23" t="n">
        <f aca="false">IF(G16=0,0,I16/G16)</f>
        <v>0.00833333333333333</v>
      </c>
      <c r="K16" s="24" t="str">
        <f aca="false">IF(ABS(J16)&lt;=$B$6,"Dentro da meta",IF(Dados!$B11="Receita",IF(I16&gt;0,"Favorável","Desfavorável"),IF(I16&lt;0,"Favorável","Desfavorável")))</f>
        <v>Dentro da meta</v>
      </c>
    </row>
    <row r="17" customFormat="false" ht="15" hidden="false" customHeight="false" outlineLevel="0" collapsed="false">
      <c r="A17" s="6" t="str">
        <f aca="false">Dados!A12</f>
        <v>Despesas financeiras</v>
      </c>
      <c r="B17" s="22" t="n">
        <f aca="false">INDEX(Dados!$C12:$N12,$B$7)</f>
        <v>1500</v>
      </c>
      <c r="C17" s="22" t="n">
        <f aca="false">INDEX(Dados!$O12:$Z12,$B$7)</f>
        <v>1500</v>
      </c>
      <c r="D17" s="22" t="n">
        <f aca="false">C17-B17</f>
        <v>0</v>
      </c>
      <c r="E17" s="23" t="n">
        <f aca="false">IF(B17=0,0,D17/B17)</f>
        <v>0</v>
      </c>
      <c r="F17" s="24" t="str">
        <f aca="false">IF(ABS(E17)&lt;=$B$6,"Dentro da meta",IF(Dados!$B12="Receita",IF(D17&gt;0,"Favorável","Desfavorável"),IF(D17&lt;0,"Favorável","Desfavorável")))</f>
        <v>Dentro da meta</v>
      </c>
      <c r="G17" s="22" t="n">
        <f aca="false">SUMPRODUCT((COLUMN(Dados!$C12:$N12)-COLUMN(Dados!$C12)+1&lt;=$B$7)*Dados!$C12:$N12)</f>
        <v>9800</v>
      </c>
      <c r="H17" s="22" t="n">
        <f aca="false">SUMPRODUCT((COLUMN(Dados!$O12:$Z12)-COLUMN(Dados!$O12)+1&lt;=$B$7)*Dados!$O12:$Z12)</f>
        <v>10000</v>
      </c>
      <c r="I17" s="22" t="n">
        <f aca="false">H17-G17</f>
        <v>200</v>
      </c>
      <c r="J17" s="23" t="n">
        <f aca="false">IF(G17=0,0,I17/G17)</f>
        <v>0.0204081632653061</v>
      </c>
      <c r="K17" s="24" t="str">
        <f aca="false">IF(ABS(J17)&lt;=$B$6,"Dentro da meta",IF(Dados!$B12="Receita",IF(I17&gt;0,"Favorável","Desfavorável"),IF(I17&lt;0,"Favorável","Desfavorável")))</f>
        <v>Dentro da meta</v>
      </c>
    </row>
    <row r="18" customFormat="false" ht="15" hidden="false" customHeight="false" outlineLevel="0" collapsed="false">
      <c r="A18" s="25" t="s">
        <v>61</v>
      </c>
      <c r="B18" s="26" t="n">
        <f aca="false">SUMIF(Dados!$B$5:$B$12,"Receita",B10:B17)-SUMIF(Dados!$B$5:$B$12,"Despesa",B10:B17)</f>
        <v>28300</v>
      </c>
      <c r="C18" s="26" t="n">
        <f aca="false">SUMIF(Dados!$B$5:$B$12,"Receita",C10:C17)-SUMIF(Dados!$B$5:$B$12,"Despesa",C10:C17)</f>
        <v>23900</v>
      </c>
      <c r="D18" s="26" t="n">
        <f aca="false">C18-B18</f>
        <v>-4400</v>
      </c>
      <c r="E18" s="27" t="n">
        <f aca="false">IF(B18=0,0,D18/B18)</f>
        <v>-0.15547703180212</v>
      </c>
      <c r="F18" s="28" t="str">
        <f aca="false">IF(ABS(E18)&lt;=$B$6,"Dentro da meta",IF(D18&gt;0,"Favorável","Desfavorável"))</f>
        <v>Desfavorável</v>
      </c>
      <c r="G18" s="26" t="n">
        <f aca="false">SUMIF(Dados!$B$5:$B$12,"Receita",G10:G17)-SUMIF(Dados!$B$5:$B$12,"Despesa",G10:G17)</f>
        <v>141600</v>
      </c>
      <c r="H18" s="26" t="n">
        <f aca="false">SUMIF(Dados!$B$5:$B$12,"Receita",H10:H17)-SUMIF(Dados!$B$5:$B$12,"Despesa",H10:H17)</f>
        <v>132400</v>
      </c>
      <c r="I18" s="26" t="n">
        <f aca="false">H18-G18</f>
        <v>-9200</v>
      </c>
      <c r="J18" s="27" t="n">
        <f aca="false">IF(G18=0,0,I18/G18)</f>
        <v>-0.0649717514124294</v>
      </c>
      <c r="K18" s="28" t="str">
        <f aca="false">IF(ABS(J18)&lt;=$B$6,"Dentro da meta",IF(I18&gt;0,"Favorável","Desfavorável"))</f>
        <v>Desfavorável</v>
      </c>
    </row>
    <row r="20" customFormat="false" ht="15" hidden="false" customHeight="false" outlineLevel="0" collapsed="false">
      <c r="A20" s="2" t="s">
        <v>80</v>
      </c>
    </row>
    <row r="21" customFormat="false" ht="15" hidden="false" customHeight="false" outlineLevel="0" collapsed="false">
      <c r="A21" s="2" t="s">
        <v>81</v>
      </c>
    </row>
  </sheetData>
  <conditionalFormatting sqref="F10:F18">
    <cfRule type="expression" priority="2" aboveAverage="0" equalAverage="0" bottom="0" percent="0" rank="0" text="" dxfId="0">
      <formula>F10="Favorável"</formula>
    </cfRule>
    <cfRule type="expression" priority="3" aboveAverage="0" equalAverage="0" bottom="0" percent="0" rank="0" text="" dxfId="1">
      <formula>F10="Desfavorável"</formula>
    </cfRule>
    <cfRule type="expression" priority="4" aboveAverage="0" equalAverage="0" bottom="0" percent="0" rank="0" text="" dxfId="2">
      <formula>F10="Dentro da meta"</formula>
    </cfRule>
  </conditionalFormatting>
  <conditionalFormatting sqref="K10:K18">
    <cfRule type="expression" priority="5" aboveAverage="0" equalAverage="0" bottom="0" percent="0" rank="0" text="" dxfId="0">
      <formula>K10="Favorável"</formula>
    </cfRule>
    <cfRule type="expression" priority="6" aboveAverage="0" equalAverage="0" bottom="0" percent="0" rank="0" text="" dxfId="1">
      <formula>K10="Desfavorável"</formula>
    </cfRule>
    <cfRule type="expression" priority="7" aboveAverage="0" equalAverage="0" bottom="0" percent="0" rank="0" text="" dxfId="2">
      <formula>K10="Dentro da meta"</formula>
    </cfRule>
  </conditionalFormatting>
  <dataValidations count="1">
    <dataValidation allowBlank="false" errorStyle="stop" operator="between" showDropDown="false" showErrorMessage="false" showInputMessage="false" sqref="B5" type="list">
      <formula1>"Jan,Fev,Mar,Abr,Mai,Jun,Jul,Ago,Set,Out,Nov,Dez"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&amp;Chellyarvieira.com.br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2026-11-02T01:10:38Z</dcterms:created>
  <dc:creator>openpyxl</dc:creator>
  <dc:description/>
  <dc:language>en-US</dc:language>
  <cp:lastModifiedBy/>
  <dcterms:modified xsi:type="dcterms:W3CDTF">2026-11-01T22:10:42Z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